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528" windowWidth="18852" windowHeight="6240" firstSheet="4" activeTab="5"/>
  </bookViews>
  <sheets>
    <sheet name="Formularios (2)" sheetId="11" r:id="rId1"/>
    <sheet name="Dados CEDEAO" sheetId="1" r:id="rId2"/>
    <sheet name="Africa" sheetId="2" r:id="rId3"/>
    <sheet name="Fontes" sheetId="3" r:id="rId4"/>
    <sheet name="Formula" sheetId="4" r:id="rId5"/>
    <sheet name="Basalt Conference Contacts" sheetId="5" r:id="rId6"/>
    <sheet name="Directory" sheetId="6" r:id="rId7"/>
    <sheet name="E-commerce" sheetId="7" r:id="rId8"/>
    <sheet name="FAQ" sheetId="8" r:id="rId9"/>
    <sheet name="Contrato de arrendamendo" sheetId="9" r:id="rId10"/>
    <sheet name="Formularios" sheetId="10" r:id="rId11"/>
    <sheet name="Geral" sheetId="12" r:id="rId12"/>
    <sheet name="Sistema de Fedilizacao" sheetId="13" r:id="rId13"/>
    <sheet name="Brasil" sheetId="14" r:id="rId14"/>
    <sheet name="Food" sheetId="15" r:id="rId15"/>
  </sheets>
  <calcPr calcId="145621"/>
</workbook>
</file>

<file path=xl/calcChain.xml><?xml version="1.0" encoding="utf-8"?>
<calcChain xmlns="http://schemas.openxmlformats.org/spreadsheetml/2006/main">
  <c r="Q23" i="1" l="1"/>
  <c r="P23" i="1"/>
  <c r="O23" i="1"/>
  <c r="N23" i="1"/>
  <c r="N22" i="1"/>
  <c r="O22" i="1" s="1"/>
  <c r="P22" i="1" s="1"/>
  <c r="Q22" i="1" s="1"/>
  <c r="N21" i="1"/>
  <c r="O21" i="1" s="1"/>
  <c r="P21" i="1" s="1"/>
  <c r="Q21" i="1" s="1"/>
  <c r="N20" i="1"/>
  <c r="O20" i="1" s="1"/>
  <c r="P20" i="1" s="1"/>
  <c r="Q20" i="1" s="1"/>
  <c r="N19" i="1"/>
  <c r="O19" i="1" s="1"/>
  <c r="P19" i="1" s="1"/>
  <c r="Q19" i="1" s="1"/>
  <c r="N18" i="1"/>
  <c r="O18" i="1" s="1"/>
  <c r="P18" i="1" s="1"/>
  <c r="Q18" i="1" s="1"/>
  <c r="N17" i="1"/>
  <c r="O17" i="1" s="1"/>
  <c r="P17" i="1" s="1"/>
  <c r="Q17" i="1" s="1"/>
  <c r="N16" i="1"/>
  <c r="O16" i="1" s="1"/>
  <c r="P16" i="1" s="1"/>
  <c r="Q16" i="1" s="1"/>
  <c r="N15" i="1"/>
  <c r="O15" i="1" s="1"/>
  <c r="P15" i="1" s="1"/>
  <c r="Q15" i="1" s="1"/>
  <c r="N14" i="1"/>
  <c r="O14" i="1" s="1"/>
  <c r="P14" i="1" s="1"/>
  <c r="Q14" i="1" s="1"/>
  <c r="N13" i="1"/>
  <c r="O13" i="1" s="1"/>
  <c r="P13" i="1" s="1"/>
  <c r="Q13" i="1" s="1"/>
  <c r="N12" i="1"/>
  <c r="O12" i="1" s="1"/>
  <c r="P12" i="1" s="1"/>
  <c r="Q12" i="1" s="1"/>
  <c r="N11" i="1"/>
  <c r="O11" i="1" s="1"/>
  <c r="P11" i="1" s="1"/>
  <c r="Q11" i="1" s="1"/>
  <c r="N10" i="1"/>
  <c r="O10" i="1" s="1"/>
  <c r="P10" i="1" s="1"/>
  <c r="Q10" i="1" s="1"/>
  <c r="N9" i="1"/>
  <c r="O9" i="1" s="1"/>
  <c r="P9" i="1" s="1"/>
  <c r="Q9" i="1" s="1"/>
  <c r="Q8" i="1"/>
  <c r="P8" i="1"/>
  <c r="O8" i="1"/>
  <c r="N8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22" i="1"/>
  <c r="K21" i="1"/>
  <c r="K20" i="1"/>
  <c r="K19" i="1"/>
  <c r="K18" i="1"/>
  <c r="K17" i="1"/>
  <c r="K16" i="1"/>
  <c r="K15" i="1"/>
  <c r="K14" i="1"/>
  <c r="K13" i="1"/>
  <c r="K12" i="1"/>
  <c r="K11" i="1"/>
  <c r="K23" i="1" s="1"/>
  <c r="K10" i="1"/>
  <c r="K9" i="1"/>
  <c r="K8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10" i="1"/>
  <c r="J9" i="1"/>
  <c r="H11" i="1"/>
  <c r="H12" i="1" s="1"/>
  <c r="H10" i="1"/>
  <c r="H9" i="1"/>
  <c r="I10" i="1"/>
  <c r="I9" i="1"/>
  <c r="I8" i="1"/>
  <c r="M6" i="4"/>
  <c r="I2" i="4"/>
  <c r="I4" i="4"/>
  <c r="I3" i="4"/>
  <c r="D6" i="2"/>
  <c r="E2" i="2"/>
  <c r="H13" i="1" l="1"/>
  <c r="I12" i="1"/>
  <c r="I11" i="1"/>
  <c r="H6" i="4"/>
  <c r="E23" i="1"/>
  <c r="F23" i="1" s="1"/>
  <c r="H14" i="1" l="1"/>
  <c r="I13" i="1"/>
  <c r="I14" i="1" l="1"/>
  <c r="H15" i="1"/>
  <c r="I15" i="1" l="1"/>
  <c r="H16" i="1"/>
  <c r="I16" i="1" l="1"/>
  <c r="H17" i="1"/>
  <c r="I17" i="1" l="1"/>
  <c r="H18" i="1"/>
  <c r="I18" i="1" l="1"/>
  <c r="H19" i="1"/>
  <c r="I19" i="1" l="1"/>
  <c r="H20" i="1"/>
  <c r="I20" i="1" l="1"/>
  <c r="H21" i="1"/>
  <c r="H22" i="1" l="1"/>
  <c r="I22" i="1" s="1"/>
  <c r="I21" i="1"/>
  <c r="I23" i="1" l="1"/>
</calcChain>
</file>

<file path=xl/sharedStrings.xml><?xml version="1.0" encoding="utf-8"?>
<sst xmlns="http://schemas.openxmlformats.org/spreadsheetml/2006/main" count="152" uniqueCount="140">
  <si>
    <t>País</t>
  </si>
  <si>
    <t>População [ 2021 Est ]</t>
  </si>
  <si>
    <t>Penetração de Internet</t>
  </si>
  <si>
    <t>Taxa de conversão</t>
  </si>
  <si>
    <t>EVOLUÇÃO DO MERCADO</t>
  </si>
  <si>
    <t>CEDEAO</t>
  </si>
  <si>
    <t>[% Pop]</t>
  </si>
  <si>
    <t>Taxa</t>
  </si>
  <si>
    <t>%</t>
  </si>
  <si>
    <t>market range</t>
  </si>
  <si>
    <t>Ano 2</t>
  </si>
  <si>
    <t>Ano 3</t>
  </si>
  <si>
    <t>Ano 4</t>
  </si>
  <si>
    <t>Ano 5</t>
  </si>
  <si>
    <t>Ano 6</t>
  </si>
  <si>
    <t>▲</t>
  </si>
  <si>
    <t>Número</t>
  </si>
  <si>
    <t>Benim</t>
  </si>
  <si>
    <t>15.000</t>
  </si>
  <si>
    <t>30.5 %</t>
  </si>
  <si>
    <t>Burkina Faso</t>
  </si>
  <si>
    <t>10.000</t>
  </si>
  <si>
    <t>Cabo Verde</t>
  </si>
  <si>
    <t>8.000</t>
  </si>
  <si>
    <t>Cote d'Ivoire</t>
  </si>
  <si>
    <t>40.000</t>
  </si>
  <si>
    <t>the Gambia</t>
  </si>
  <si>
    <t>4.000</t>
  </si>
  <si>
    <t>Gana</t>
  </si>
  <si>
    <t>30.000</t>
  </si>
  <si>
    <t>Guine</t>
  </si>
  <si>
    <t>Guine Bissau</t>
  </si>
  <si>
    <t>1.500</t>
  </si>
  <si>
    <t>Liberia</t>
  </si>
  <si>
    <t>Mali</t>
  </si>
  <si>
    <t>18.800</t>
  </si>
  <si>
    <t>Niger</t>
  </si>
  <si>
    <t>5.000</t>
  </si>
  <si>
    <t>Negeria</t>
  </si>
  <si>
    <t>200.000</t>
  </si>
  <si>
    <t>Senegal</t>
  </si>
  <si>
    <t>Serra Leoa</t>
  </si>
  <si>
    <t>Togo</t>
  </si>
  <si>
    <t>100.000</t>
  </si>
  <si>
    <t>Total</t>
  </si>
  <si>
    <t>485.800</t>
  </si>
  <si>
    <t>http://www.internetworldstats.com/stats.htm</t>
  </si>
  <si>
    <t>http://www.itu.int/net/itunews/contact-fr.aspx</t>
  </si>
  <si>
    <t>http://www.blogdumoderateur.com/chiffres-internet/</t>
  </si>
  <si>
    <t>http://www.gsma.com/</t>
  </si>
  <si>
    <t>http://www.internetworldstats.com/stats7.htm</t>
  </si>
  <si>
    <t>INTERNET WORLD STATS</t>
  </si>
  <si>
    <t>http://www.livinginternet.com/i/ii_summary.htm</t>
  </si>
  <si>
    <t>História da Internet</t>
  </si>
  <si>
    <t>http://www.livinginternet.com/</t>
  </si>
  <si>
    <t>https://www.internetworldstats.com/africa.htm#cv</t>
  </si>
  <si>
    <t>Dados por País</t>
  </si>
  <si>
    <t>21.4%</t>
  </si>
  <si>
    <t>62.7%</t>
  </si>
  <si>
    <t xml:space="preserve">45.3% </t>
  </si>
  <si>
    <t>19.0%</t>
  </si>
  <si>
    <t>46.5%</t>
  </si>
  <si>
    <t>18.9%</t>
  </si>
  <si>
    <t>12.4%</t>
  </si>
  <si>
    <t>14.7%</t>
  </si>
  <si>
    <t>59.8%</t>
  </si>
  <si>
    <t>13.4%</t>
  </si>
  <si>
    <t>73.0%</t>
  </si>
  <si>
    <t>56.7%</t>
  </si>
  <si>
    <t>12.8%</t>
  </si>
  <si>
    <t>11.9%</t>
  </si>
  <si>
    <t>Crescimento da Internet [ % ]</t>
  </si>
  <si>
    <t>2000 - 2021</t>
  </si>
  <si>
    <t>45.842 %</t>
  </si>
  <si>
    <t>25.245%</t>
  </si>
  <si>
    <t>4.302 %</t>
  </si>
  <si>
    <t>30.534 %</t>
  </si>
  <si>
    <t>11.713 %</t>
  </si>
  <si>
    <t>49.126 %</t>
  </si>
  <si>
    <t>31.795 %</t>
  </si>
  <si>
    <t>16.566 %</t>
  </si>
  <si>
    <t>152.098 %</t>
  </si>
  <si>
    <t>66.284 %</t>
  </si>
  <si>
    <t>67.177 %</t>
  </si>
  <si>
    <t>101.484 %</t>
  </si>
  <si>
    <t>24.273 %</t>
  </si>
  <si>
    <t>20.774 %</t>
  </si>
  <si>
    <t>PARTICIPAÇÃO NO MERCADO DO ATLANTIC BUSINESS FORUM</t>
  </si>
  <si>
    <t>FinalValue</t>
  </si>
  <si>
    <t>-</t>
  </si>
  <si>
    <t>StartValue</t>
  </si>
  <si>
    <t>X 1000</t>
  </si>
  <si>
    <t>TAXA DE CRESCIMENTO ANUAL</t>
  </si>
  <si>
    <t>TAXA DE CRESCIMENTO DE VÁRIOS ANOS</t>
  </si>
  <si>
    <r>
      <t>[( f / s) ^1/y - 1</t>
    </r>
    <r>
      <rPr>
        <sz val="11"/>
        <color theme="1"/>
        <rFont val="Arial Narrow"/>
        <family val="2"/>
      </rPr>
      <t>] X 100</t>
    </r>
  </si>
  <si>
    <t>y = Número de anos</t>
  </si>
  <si>
    <t>s = Valor inicial</t>
  </si>
  <si>
    <t>f = Valor final</t>
  </si>
  <si>
    <t>Nº anos</t>
  </si>
  <si>
    <t>Valor inicia</t>
  </si>
  <si>
    <t>Valor final</t>
  </si>
  <si>
    <t>Exemplo:</t>
  </si>
  <si>
    <t>f=</t>
  </si>
  <si>
    <t>s=</t>
  </si>
  <si>
    <t>Ano final =</t>
  </si>
  <si>
    <t>Ano inicial =</t>
  </si>
  <si>
    <t>Nº de anos =</t>
  </si>
  <si>
    <t>33.856%</t>
  </si>
  <si>
    <t>Utilizador da Internet com acesso</t>
  </si>
  <si>
    <t>Utilizadores da Internet</t>
  </si>
  <si>
    <t>35.822%</t>
  </si>
  <si>
    <t>https://www.remineralize.org/contact-us-2/</t>
  </si>
  <si>
    <t>info@remineralize.org</t>
  </si>
  <si>
    <r>
      <t>Joanna Campe, </t>
    </r>
    <r>
      <rPr>
        <i/>
        <sz val="10"/>
        <color rgb="FF555555"/>
        <rFont val="Lato"/>
      </rPr>
      <t>Executive Director</t>
    </r>
  </si>
  <si>
    <t>jcampe@remineralize.org</t>
  </si>
  <si>
    <r>
      <t>Phone</t>
    </r>
    <r>
      <rPr>
        <sz val="10"/>
        <color rgb="FF555555"/>
        <rFont val="Lato"/>
      </rPr>
      <t>: 413-563-9938</t>
    </r>
  </si>
  <si>
    <r>
      <t>Address</t>
    </r>
    <r>
      <rPr>
        <sz val="10"/>
        <color rgb="FF555555"/>
        <rFont val="Lato"/>
      </rPr>
      <t>: 152 South Street, Northampton, MA 01060 USA</t>
    </r>
  </si>
  <si>
    <t>https://www.companiesnz.com/company/1868567/stonebread-2006-limited</t>
  </si>
  <si>
    <t>https://www.statista.com/topics/7288/e-commerce-in-africa/</t>
  </si>
  <si>
    <t>https://www.eply.com/blog/how-to-write-an-event-faq-thatll-actually-help-attendees</t>
  </si>
  <si>
    <t>https://help.eventregist.com/hc/en-us/articles/204573757-Frequently-Asked-Questions-For-attendees-</t>
  </si>
  <si>
    <t>https://www.corporatechallenge.com.au/conferences-events/frequently-asked-questions/</t>
  </si>
  <si>
    <t>https://www.millertanner.com/faqs/</t>
  </si>
  <si>
    <t>Este</t>
  </si>
  <si>
    <t>https://www.comparaja.pt/blog/contrato-de-arrendamento</t>
  </si>
  <si>
    <t>https://www.htmlprogressivo.net/p/formularios-em-html.html</t>
  </si>
  <si>
    <t>https://www.htmlprogressivo.net/2014/01/Como-criar-um-formulario-completo-para-um-site.html</t>
  </si>
  <si>
    <t>https://www.htmlprogressivo.net/p/apostila-html-css-progressivo-download.html</t>
  </si>
  <si>
    <t>https://www.javascriptprogressivo.net/p/sumario-do-curso-de-javascript.html</t>
  </si>
  <si>
    <t>https://www.devmedia.com.br/php-forms-manipulando-dados-de-formularios/29392</t>
  </si>
  <si>
    <t>https://www.grosbill.com/</t>
  </si>
  <si>
    <t>https://www.cartoesesolucoes.com/</t>
  </si>
  <si>
    <t>Miguel Rocha</t>
  </si>
  <si>
    <t>www.cartoesesolucoes.com</t>
  </si>
  <si>
    <t>Miguel Rocha &lt;ge.miguel.rocha@gmail.com&gt;</t>
  </si>
  <si>
    <t>https://forumbrasilexport.com.br/norteexport/conselho-norte/</t>
  </si>
  <si>
    <t>https://www.gulfood.com/</t>
  </si>
  <si>
    <t>https://www.gulfood.com/useful-info</t>
  </si>
  <si>
    <t>https://www.plantnutritiontech.com/</t>
  </si>
  <si>
    <t xml:space="preserve"> http://www.ghanaagricchamber.com/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</si>
</sst>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b/>
      <sz val="14"/>
      <color rgb="FFFF0000"/>
      <name val="Arial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2"/>
      <color indexed="18"/>
      <name val="Verdana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sz val="10"/>
      <color rgb="FF555555"/>
      <name val="Lato"/>
    </font>
    <font>
      <i/>
      <sz val="10"/>
      <color rgb="FF555555"/>
      <name val="Lato"/>
    </font>
    <font>
      <b/>
      <sz val="10"/>
      <color rgb="FF6DA217"/>
      <name val="Lato"/>
    </font>
    <font>
      <sz val="7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9EDF4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3D69B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2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10" fontId="2" fillId="2" borderId="1" xfId="0" applyNumberFormat="1" applyFont="1" applyFill="1" applyBorder="1" applyAlignment="1">
      <alignment horizontal="right" vertical="center" wrapText="1" readingOrder="1"/>
    </xf>
    <xf numFmtId="9" fontId="2" fillId="2" borderId="1" xfId="0" applyNumberFormat="1" applyFont="1" applyFill="1" applyBorder="1" applyAlignment="1">
      <alignment horizontal="center" wrapText="1" readingOrder="1"/>
    </xf>
    <xf numFmtId="9" fontId="2" fillId="2" borderId="1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right" vertical="center" wrapText="1" readingOrder="1"/>
    </xf>
    <xf numFmtId="9" fontId="5" fillId="2" borderId="1" xfId="0" applyNumberFormat="1" applyFont="1" applyFill="1" applyBorder="1" applyAlignment="1">
      <alignment horizontal="right" vertical="center" wrapText="1" readingOrder="1"/>
    </xf>
    <xf numFmtId="9" fontId="5" fillId="2" borderId="1" xfId="0" applyNumberFormat="1" applyFont="1" applyFill="1" applyBorder="1" applyAlignment="1">
      <alignment horizontal="center" wrapText="1" readingOrder="1"/>
    </xf>
    <xf numFmtId="0" fontId="5" fillId="2" borderId="1" xfId="0" applyFont="1" applyFill="1" applyBorder="1" applyAlignment="1">
      <alignment horizontal="right" wrapText="1" readingOrder="1"/>
    </xf>
    <xf numFmtId="0" fontId="2" fillId="2" borderId="1" xfId="0" applyFont="1" applyFill="1" applyBorder="1" applyAlignment="1">
      <alignment horizont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8" fillId="0" borderId="0" xfId="2"/>
    <xf numFmtId="3" fontId="2" fillId="2" borderId="1" xfId="0" applyNumberFormat="1" applyFont="1" applyFill="1" applyBorder="1" applyAlignment="1">
      <alignment horizontal="right" vertical="center" wrapText="1" readingOrder="1"/>
    </xf>
    <xf numFmtId="3" fontId="5" fillId="2" borderId="1" xfId="0" applyNumberFormat="1" applyFont="1" applyFill="1" applyBorder="1" applyAlignment="1">
      <alignment horizontal="right" vertical="center" wrapText="1" readingOrder="1"/>
    </xf>
    <xf numFmtId="3" fontId="5" fillId="2" borderId="1" xfId="0" applyNumberFormat="1" applyFont="1" applyFill="1" applyBorder="1" applyAlignment="1">
      <alignment horizontal="right" wrapText="1" readingOrder="1"/>
    </xf>
    <xf numFmtId="3" fontId="2" fillId="2" borderId="0" xfId="0" applyNumberFormat="1" applyFont="1" applyFill="1" applyBorder="1" applyAlignment="1">
      <alignment horizontal="right" vertical="center" wrapText="1" readingOrder="1"/>
    </xf>
    <xf numFmtId="9" fontId="0" fillId="0" borderId="0" xfId="1" applyFont="1"/>
    <xf numFmtId="10" fontId="6" fillId="2" borderId="1" xfId="0" applyNumberFormat="1" applyFont="1" applyFill="1" applyBorder="1" applyAlignment="1">
      <alignment horizontal="right" vertical="center" wrapText="1" readingOrder="1"/>
    </xf>
    <xf numFmtId="10" fontId="0" fillId="0" borderId="0" xfId="0" applyNumberFormat="1"/>
    <xf numFmtId="0" fontId="9" fillId="0" borderId="0" xfId="0" applyFont="1"/>
    <xf numFmtId="0" fontId="0" fillId="0" borderId="16" xfId="0" applyBorder="1"/>
    <xf numFmtId="0" fontId="0" fillId="0" borderId="16" xfId="0" quotePrefix="1" applyBorder="1" applyAlignment="1">
      <alignment horizontal="center"/>
    </xf>
    <xf numFmtId="164" fontId="0" fillId="0" borderId="0" xfId="1" applyNumberFormat="1" applyFont="1"/>
    <xf numFmtId="3" fontId="2" fillId="2" borderId="1" xfId="0" applyNumberFormat="1" applyFont="1" applyFill="1" applyBorder="1" applyAlignment="1">
      <alignment horizontal="right" wrapText="1" readingOrder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/>
    <xf numFmtId="0" fontId="8" fillId="0" borderId="0" xfId="2" applyAlignment="1">
      <alignment vertical="center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2" fillId="3" borderId="8" xfId="0" applyFont="1" applyFill="1" applyBorder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3" fillId="4" borderId="12" xfId="0" applyFont="1" applyFill="1" applyBorder="1" applyAlignment="1">
      <alignment horizontal="center" vertical="center" wrapText="1" readingOrder="1"/>
    </xf>
    <xf numFmtId="0" fontId="3" fillId="4" borderId="13" xfId="0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 wrapText="1" readingOrder="1"/>
    </xf>
    <xf numFmtId="0" fontId="2" fillId="4" borderId="7" xfId="0" applyFont="1" applyFill="1" applyBorder="1" applyAlignment="1">
      <alignment horizontal="center" vertical="center" wrapText="1" readingOrder="1"/>
    </xf>
    <xf numFmtId="0" fontId="2" fillId="4" borderId="14" xfId="0" applyFont="1" applyFill="1" applyBorder="1" applyAlignment="1">
      <alignment horizontal="center" vertical="center" wrapText="1" readingOrder="1"/>
    </xf>
    <xf numFmtId="0" fontId="2" fillId="4" borderId="15" xfId="0" applyFont="1" applyFill="1" applyBorder="1" applyAlignment="1">
      <alignment horizontal="center" vertical="center" wrapText="1" readingOrder="1"/>
    </xf>
    <xf numFmtId="0" fontId="2" fillId="4" borderId="8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  <xf numFmtId="0" fontId="3" fillId="5" borderId="6" xfId="0" applyFont="1" applyFill="1" applyBorder="1" applyAlignment="1">
      <alignment horizontal="center" vertical="center" wrapText="1" readingOrder="1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14" fontId="2" fillId="2" borderId="2" xfId="0" applyNumberFormat="1" applyFont="1" applyFill="1" applyBorder="1" applyAlignment="1">
      <alignment horizontal="center" vertical="center" wrapText="1" readingOrder="1"/>
    </xf>
    <xf numFmtId="14" fontId="2" fillId="2" borderId="3" xfId="0" applyNumberFormat="1" applyFont="1" applyFill="1" applyBorder="1" applyAlignment="1">
      <alignment horizontal="center" vertical="center" wrapText="1" readingOrder="1"/>
    </xf>
    <xf numFmtId="14" fontId="2" fillId="2" borderId="4" xfId="0" applyNumberFormat="1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tmlprogressivo.net/p/formularios-em-html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tmlprogressivo.net/p/formularios-em-html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toesesolucoes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lfood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ternetworldstats.com/stats7.htm" TargetMode="External"/><Relationship Id="rId1" Type="http://schemas.openxmlformats.org/officeDocument/2006/relationships/hyperlink" Target="http://www.internetworldstats.com/stats.ht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jcampe@remineralize.org" TargetMode="External"/><Relationship Id="rId1" Type="http://schemas.openxmlformats.org/officeDocument/2006/relationships/hyperlink" Target="mailto:info@remineralize.org?subject=Request%20for%20RTE%20Resource%20Direct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6" sqref="B6"/>
    </sheetView>
  </sheetViews>
  <sheetFormatPr defaultRowHeight="14.4"/>
  <sheetData>
    <row r="2" spans="2:2">
      <c r="B2" s="15" t="s">
        <v>125</v>
      </c>
    </row>
    <row r="3" spans="2:2">
      <c r="B3" t="s">
        <v>126</v>
      </c>
    </row>
    <row r="4" spans="2:2">
      <c r="B4" t="s">
        <v>127</v>
      </c>
    </row>
    <row r="5" spans="2:2">
      <c r="B5" t="s">
        <v>128</v>
      </c>
    </row>
    <row r="6" spans="2:2">
      <c r="B6" t="s">
        <v>129</v>
      </c>
    </row>
  </sheetData>
  <hyperlinks>
    <hyperlink ref="B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E11" sqref="E11"/>
    </sheetView>
  </sheetViews>
  <sheetFormatPr defaultRowHeight="14.4"/>
  <sheetData>
    <row r="2" spans="2:2">
      <c r="B2" t="s">
        <v>124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6" sqref="B6"/>
    </sheetView>
  </sheetViews>
  <sheetFormatPr defaultRowHeight="14.4"/>
  <sheetData>
    <row r="2" spans="2:2">
      <c r="B2" s="15" t="s">
        <v>125</v>
      </c>
    </row>
    <row r="3" spans="2:2">
      <c r="B3" t="s">
        <v>126</v>
      </c>
    </row>
    <row r="4" spans="2:2">
      <c r="B4" t="s">
        <v>127</v>
      </c>
    </row>
    <row r="5" spans="2:2">
      <c r="B5" t="s">
        <v>128</v>
      </c>
    </row>
  </sheetData>
  <hyperlinks>
    <hyperlink ref="B2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E10" sqref="E10"/>
    </sheetView>
  </sheetViews>
  <sheetFormatPr defaultRowHeight="14.4"/>
  <sheetData>
    <row r="2" spans="2:2">
      <c r="B2" t="s">
        <v>130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"/>
  <sheetViews>
    <sheetView workbookViewId="0">
      <selection activeCell="E10" sqref="E10"/>
    </sheetView>
  </sheetViews>
  <sheetFormatPr defaultRowHeight="14.4"/>
  <sheetData>
    <row r="2" spans="2:8">
      <c r="B2" t="s">
        <v>131</v>
      </c>
    </row>
    <row r="3" spans="2:8">
      <c r="B3" s="30" t="s">
        <v>132</v>
      </c>
      <c r="C3" s="31"/>
      <c r="D3" s="31"/>
      <c r="E3" s="31"/>
      <c r="F3" s="31"/>
      <c r="G3" s="31"/>
      <c r="H3" s="31"/>
    </row>
    <row r="4" spans="2:8">
      <c r="B4" s="30">
        <v>914737917</v>
      </c>
      <c r="C4" s="31"/>
      <c r="D4" s="31"/>
      <c r="E4" s="31"/>
      <c r="F4" s="31"/>
      <c r="G4" s="31"/>
      <c r="H4" s="31"/>
    </row>
    <row r="5" spans="2:8">
      <c r="B5" s="32" t="s">
        <v>133</v>
      </c>
      <c r="C5" s="31"/>
      <c r="D5" s="31"/>
      <c r="E5" s="31"/>
      <c r="F5" s="31"/>
      <c r="G5" s="31"/>
      <c r="H5" s="31"/>
    </row>
    <row r="6" spans="2:8">
      <c r="B6" t="s">
        <v>134</v>
      </c>
    </row>
  </sheetData>
  <hyperlinks>
    <hyperlink ref="B5" r:id="rId1" display="http://www.cartoesesolucoes.com/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D8" sqref="D8"/>
    </sheetView>
  </sheetViews>
  <sheetFormatPr defaultRowHeight="14.4"/>
  <sheetData>
    <row r="2" spans="2:2">
      <c r="B2" t="s">
        <v>135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D8" sqref="D8"/>
    </sheetView>
  </sheetViews>
  <sheetFormatPr defaultRowHeight="14.4"/>
  <sheetData>
    <row r="2" spans="2:2">
      <c r="B2" s="15" t="s">
        <v>136</v>
      </c>
    </row>
    <row r="3" spans="2:2">
      <c r="B3" t="s">
        <v>137</v>
      </c>
    </row>
  </sheetData>
  <hyperlinks>
    <hyperlink ref="B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opLeftCell="A22" zoomScaleNormal="100" workbookViewId="0">
      <selection activeCell="M3" sqref="M3:Q4"/>
    </sheetView>
  </sheetViews>
  <sheetFormatPr defaultRowHeight="14.4"/>
  <cols>
    <col min="2" max="2" width="12.77734375" customWidth="1"/>
    <col min="5" max="5" width="9.6640625" bestFit="1" customWidth="1"/>
    <col min="7" max="7" width="14.77734375" customWidth="1"/>
    <col min="13" max="13" width="9.21875" bestFit="1" customWidth="1"/>
    <col min="14" max="16" width="10.109375" bestFit="1" customWidth="1"/>
    <col min="17" max="17" width="9.21875" bestFit="1" customWidth="1"/>
  </cols>
  <sheetData>
    <row r="1" spans="2:17" ht="15" thickBot="1"/>
    <row r="2" spans="2:17" ht="15" customHeight="1" thickBot="1">
      <c r="B2" s="73" t="s">
        <v>0</v>
      </c>
      <c r="C2" s="73" t="s">
        <v>1</v>
      </c>
      <c r="D2" s="36" t="s">
        <v>109</v>
      </c>
      <c r="E2" s="37"/>
      <c r="F2" s="42" t="s">
        <v>2</v>
      </c>
      <c r="G2" s="43"/>
      <c r="H2" s="46" t="s">
        <v>87</v>
      </c>
      <c r="I2" s="47"/>
      <c r="J2" s="47"/>
      <c r="K2" s="47"/>
      <c r="L2" s="47"/>
      <c r="M2" s="47"/>
      <c r="N2" s="47"/>
      <c r="O2" s="47"/>
      <c r="P2" s="47"/>
      <c r="Q2" s="48"/>
    </row>
    <row r="3" spans="2:17" ht="15" thickBot="1">
      <c r="B3" s="74"/>
      <c r="C3" s="74"/>
      <c r="D3" s="38"/>
      <c r="E3" s="39"/>
      <c r="F3" s="44"/>
      <c r="G3" s="45"/>
      <c r="H3" s="49" t="s">
        <v>108</v>
      </c>
      <c r="I3" s="50"/>
      <c r="J3" s="42" t="s">
        <v>3</v>
      </c>
      <c r="K3" s="43"/>
      <c r="L3" s="55"/>
      <c r="M3" s="57" t="s">
        <v>4</v>
      </c>
      <c r="N3" s="58"/>
      <c r="O3" s="58"/>
      <c r="P3" s="58"/>
      <c r="Q3" s="59"/>
    </row>
    <row r="4" spans="2:17" ht="15" customHeight="1" thickBot="1">
      <c r="B4" s="74"/>
      <c r="C4" s="74"/>
      <c r="D4" s="40"/>
      <c r="E4" s="41"/>
      <c r="F4" s="63" t="s">
        <v>5</v>
      </c>
      <c r="G4" s="64"/>
      <c r="H4" s="51"/>
      <c r="I4" s="52"/>
      <c r="J4" s="44"/>
      <c r="K4" s="45"/>
      <c r="L4" s="56"/>
      <c r="M4" s="60"/>
      <c r="N4" s="61"/>
      <c r="O4" s="61"/>
      <c r="P4" s="61"/>
      <c r="Q4" s="62"/>
    </row>
    <row r="5" spans="2:17" ht="15" customHeight="1" thickBot="1">
      <c r="B5" s="74"/>
      <c r="C5" s="74"/>
      <c r="D5" s="68">
        <v>36891</v>
      </c>
      <c r="E5" s="68">
        <v>44196</v>
      </c>
      <c r="F5" s="65" t="s">
        <v>6</v>
      </c>
      <c r="G5" s="65" t="s">
        <v>71</v>
      </c>
      <c r="H5" s="53"/>
      <c r="I5" s="54"/>
      <c r="J5" s="65" t="s">
        <v>8</v>
      </c>
      <c r="K5" s="65" t="s">
        <v>9</v>
      </c>
      <c r="L5" s="1" t="s">
        <v>7</v>
      </c>
      <c r="M5" s="33" t="s">
        <v>10</v>
      </c>
      <c r="N5" s="33" t="s">
        <v>11</v>
      </c>
      <c r="O5" s="33" t="s">
        <v>12</v>
      </c>
      <c r="P5" s="33" t="s">
        <v>13</v>
      </c>
      <c r="Q5" s="33" t="s">
        <v>14</v>
      </c>
    </row>
    <row r="6" spans="2:17" ht="18" customHeight="1" thickBot="1">
      <c r="B6" s="74"/>
      <c r="C6" s="74"/>
      <c r="D6" s="69"/>
      <c r="E6" s="69"/>
      <c r="F6" s="67"/>
      <c r="G6" s="66"/>
      <c r="H6" s="71" t="s">
        <v>8</v>
      </c>
      <c r="I6" s="71" t="s">
        <v>16</v>
      </c>
      <c r="J6" s="67"/>
      <c r="K6" s="67"/>
      <c r="L6" s="76" t="s">
        <v>15</v>
      </c>
      <c r="M6" s="34"/>
      <c r="N6" s="34"/>
      <c r="O6" s="34"/>
      <c r="P6" s="34"/>
      <c r="Q6" s="34"/>
    </row>
    <row r="7" spans="2:17" ht="15" customHeight="1" thickBot="1">
      <c r="B7" s="75"/>
      <c r="C7" s="75"/>
      <c r="D7" s="70"/>
      <c r="E7" s="70"/>
      <c r="F7" s="66"/>
      <c r="G7" s="13" t="s">
        <v>72</v>
      </c>
      <c r="H7" s="72"/>
      <c r="I7" s="72"/>
      <c r="J7" s="66"/>
      <c r="K7" s="66"/>
      <c r="L7" s="77"/>
      <c r="M7" s="35"/>
      <c r="N7" s="35"/>
      <c r="O7" s="35"/>
      <c r="P7" s="35"/>
      <c r="Q7" s="35"/>
    </row>
    <row r="8" spans="2:17" ht="15" thickBot="1">
      <c r="B8" s="2" t="s">
        <v>17</v>
      </c>
      <c r="C8" s="16">
        <v>12451040</v>
      </c>
      <c r="D8" s="3" t="s">
        <v>18</v>
      </c>
      <c r="E8" s="16">
        <v>3801758</v>
      </c>
      <c r="F8" s="3" t="s">
        <v>19</v>
      </c>
      <c r="G8" s="4" t="s">
        <v>74</v>
      </c>
      <c r="H8" s="5">
        <v>0.25</v>
      </c>
      <c r="I8" s="27">
        <f>H8*E8</f>
        <v>950439.5</v>
      </c>
      <c r="J8" s="5">
        <v>0.1</v>
      </c>
      <c r="K8" s="27">
        <f>J8*I8</f>
        <v>95043.950000000012</v>
      </c>
      <c r="L8" s="5">
        <v>0.05</v>
      </c>
      <c r="M8" s="27">
        <f>K8*(1+L8)</f>
        <v>99796.147500000021</v>
      </c>
      <c r="N8" s="27">
        <f>M8*(1+L8)</f>
        <v>104785.95487500002</v>
      </c>
      <c r="O8" s="27">
        <f>N8*(1+L8)</f>
        <v>110025.25261875003</v>
      </c>
      <c r="P8" s="27">
        <f>O8*(1+L8)</f>
        <v>115526.51524968754</v>
      </c>
      <c r="Q8" s="27">
        <f>P8*(1+L8)</f>
        <v>121302.84101217192</v>
      </c>
    </row>
    <row r="9" spans="2:17" ht="15" thickBot="1">
      <c r="B9" s="2" t="s">
        <v>20</v>
      </c>
      <c r="C9" s="16">
        <v>21497096</v>
      </c>
      <c r="D9" s="3" t="s">
        <v>21</v>
      </c>
      <c r="E9" s="16">
        <v>4594265</v>
      </c>
      <c r="F9" s="3" t="s">
        <v>57</v>
      </c>
      <c r="G9" s="4" t="s">
        <v>73</v>
      </c>
      <c r="H9" s="5">
        <f>H8</f>
        <v>0.25</v>
      </c>
      <c r="I9" s="27">
        <f t="shared" ref="I9:I22" si="0">H9*E9</f>
        <v>1148566.25</v>
      </c>
      <c r="J9" s="5">
        <f>J8</f>
        <v>0.1</v>
      </c>
      <c r="K9" s="27">
        <f t="shared" ref="K9:K22" si="1">J9*I9</f>
        <v>114856.625</v>
      </c>
      <c r="L9" s="5">
        <v>0.05</v>
      </c>
      <c r="M9" s="27">
        <f t="shared" ref="M9:M22" si="2">K9*(1+L9)</f>
        <v>120599.45625</v>
      </c>
      <c r="N9" s="27">
        <f t="shared" ref="N9:N22" si="3">M9*(1+L9)</f>
        <v>126629.42906250001</v>
      </c>
      <c r="O9" s="27">
        <f t="shared" ref="O9:O22" si="4">N9*(1+L9)</f>
        <v>132960.90051562502</v>
      </c>
      <c r="P9" s="27">
        <f t="shared" ref="P9:P22" si="5">O9*(1+L9)</f>
        <v>139608.94554140628</v>
      </c>
      <c r="Q9" s="27">
        <f t="shared" ref="Q9:Q22" si="6">P9*(1+L9)</f>
        <v>146589.3928184766</v>
      </c>
    </row>
    <row r="10" spans="2:17" ht="15" thickBot="1">
      <c r="B10" s="2" t="s">
        <v>22</v>
      </c>
      <c r="C10" s="16">
        <v>561898</v>
      </c>
      <c r="D10" s="3" t="s">
        <v>23</v>
      </c>
      <c r="E10" s="16">
        <v>352120</v>
      </c>
      <c r="F10" s="3" t="s">
        <v>58</v>
      </c>
      <c r="G10" s="4" t="s">
        <v>75</v>
      </c>
      <c r="H10" s="5">
        <f t="shared" ref="H10:H22" si="7">H9</f>
        <v>0.25</v>
      </c>
      <c r="I10" s="27">
        <f t="shared" si="0"/>
        <v>88030</v>
      </c>
      <c r="J10" s="5">
        <f t="shared" ref="J10:J22" si="8">J9</f>
        <v>0.1</v>
      </c>
      <c r="K10" s="27">
        <f t="shared" si="1"/>
        <v>8803</v>
      </c>
      <c r="L10" s="5">
        <v>0.05</v>
      </c>
      <c r="M10" s="27">
        <f t="shared" si="2"/>
        <v>9243.15</v>
      </c>
      <c r="N10" s="27">
        <f t="shared" si="3"/>
        <v>9705.3075000000008</v>
      </c>
      <c r="O10" s="27">
        <f t="shared" si="4"/>
        <v>10190.572875000002</v>
      </c>
      <c r="P10" s="27">
        <f t="shared" si="5"/>
        <v>10700.101518750002</v>
      </c>
      <c r="Q10" s="27">
        <f t="shared" si="6"/>
        <v>11235.106594687502</v>
      </c>
    </row>
    <row r="11" spans="2:17" ht="15" thickBot="1">
      <c r="B11" s="2" t="s">
        <v>24</v>
      </c>
      <c r="C11" s="16">
        <v>27053629</v>
      </c>
      <c r="D11" s="3" t="s">
        <v>25</v>
      </c>
      <c r="E11" s="16">
        <v>12253653</v>
      </c>
      <c r="F11" s="3" t="s">
        <v>59</v>
      </c>
      <c r="G11" s="6" t="s">
        <v>76</v>
      </c>
      <c r="H11" s="5">
        <f t="shared" si="7"/>
        <v>0.25</v>
      </c>
      <c r="I11" s="27">
        <f t="shared" si="0"/>
        <v>3063413.25</v>
      </c>
      <c r="J11" s="5">
        <f t="shared" si="8"/>
        <v>0.1</v>
      </c>
      <c r="K11" s="27">
        <f t="shared" si="1"/>
        <v>306341.32500000001</v>
      </c>
      <c r="L11" s="5">
        <v>0.05</v>
      </c>
      <c r="M11" s="27">
        <f t="shared" si="2"/>
        <v>321658.39125000004</v>
      </c>
      <c r="N11" s="27">
        <f t="shared" si="3"/>
        <v>337741.31081250007</v>
      </c>
      <c r="O11" s="27">
        <f t="shared" si="4"/>
        <v>354628.37635312509</v>
      </c>
      <c r="P11" s="27">
        <f t="shared" si="5"/>
        <v>372359.79517078138</v>
      </c>
      <c r="Q11" s="27">
        <f t="shared" si="6"/>
        <v>390977.78492932045</v>
      </c>
    </row>
    <row r="12" spans="2:17" ht="15" thickBot="1">
      <c r="B12" s="2" t="s">
        <v>26</v>
      </c>
      <c r="C12" s="16">
        <v>2486945</v>
      </c>
      <c r="D12" s="3" t="s">
        <v>27</v>
      </c>
      <c r="E12" s="16">
        <v>472550</v>
      </c>
      <c r="F12" s="3" t="s">
        <v>60</v>
      </c>
      <c r="G12" s="6" t="s">
        <v>77</v>
      </c>
      <c r="H12" s="5">
        <f t="shared" si="7"/>
        <v>0.25</v>
      </c>
      <c r="I12" s="27">
        <f t="shared" si="0"/>
        <v>118137.5</v>
      </c>
      <c r="J12" s="5">
        <f t="shared" si="8"/>
        <v>0.1</v>
      </c>
      <c r="K12" s="27">
        <f t="shared" si="1"/>
        <v>11813.75</v>
      </c>
      <c r="L12" s="5">
        <v>0.05</v>
      </c>
      <c r="M12" s="27">
        <f t="shared" si="2"/>
        <v>12404.4375</v>
      </c>
      <c r="N12" s="27">
        <f t="shared" si="3"/>
        <v>13024.659375000001</v>
      </c>
      <c r="O12" s="27">
        <f t="shared" si="4"/>
        <v>13675.892343750002</v>
      </c>
      <c r="P12" s="27">
        <f t="shared" si="5"/>
        <v>14359.686960937503</v>
      </c>
      <c r="Q12" s="27">
        <f t="shared" si="6"/>
        <v>15077.671308984378</v>
      </c>
    </row>
    <row r="13" spans="2:17" ht="15" thickBot="1">
      <c r="B13" s="2" t="s">
        <v>28</v>
      </c>
      <c r="C13" s="16">
        <v>31732129</v>
      </c>
      <c r="D13" s="3" t="s">
        <v>29</v>
      </c>
      <c r="E13" s="16">
        <v>14767818</v>
      </c>
      <c r="F13" s="3" t="s">
        <v>61</v>
      </c>
      <c r="G13" s="6" t="s">
        <v>78</v>
      </c>
      <c r="H13" s="5">
        <f t="shared" si="7"/>
        <v>0.25</v>
      </c>
      <c r="I13" s="27">
        <f t="shared" si="0"/>
        <v>3691954.5</v>
      </c>
      <c r="J13" s="5">
        <f t="shared" si="8"/>
        <v>0.1</v>
      </c>
      <c r="K13" s="27">
        <f t="shared" si="1"/>
        <v>369195.45</v>
      </c>
      <c r="L13" s="5">
        <v>0.05</v>
      </c>
      <c r="M13" s="27">
        <f t="shared" si="2"/>
        <v>387655.22250000003</v>
      </c>
      <c r="N13" s="27">
        <f t="shared" si="3"/>
        <v>407037.98362500005</v>
      </c>
      <c r="O13" s="27">
        <f t="shared" si="4"/>
        <v>427389.88280625007</v>
      </c>
      <c r="P13" s="27">
        <f t="shared" si="5"/>
        <v>448759.37694656261</v>
      </c>
      <c r="Q13" s="27">
        <f t="shared" si="6"/>
        <v>471197.34579389077</v>
      </c>
    </row>
    <row r="14" spans="2:17" ht="15" thickBot="1">
      <c r="B14" s="2" t="s">
        <v>30</v>
      </c>
      <c r="C14" s="16">
        <v>13497244</v>
      </c>
      <c r="D14" s="3" t="s">
        <v>23</v>
      </c>
      <c r="E14" s="16">
        <v>2551672</v>
      </c>
      <c r="F14" s="3" t="s">
        <v>62</v>
      </c>
      <c r="G14" s="6" t="s">
        <v>79</v>
      </c>
      <c r="H14" s="5">
        <f t="shared" si="7"/>
        <v>0.25</v>
      </c>
      <c r="I14" s="27">
        <f t="shared" si="0"/>
        <v>637918</v>
      </c>
      <c r="J14" s="5">
        <f t="shared" si="8"/>
        <v>0.1</v>
      </c>
      <c r="K14" s="27">
        <f t="shared" si="1"/>
        <v>63791.8</v>
      </c>
      <c r="L14" s="5">
        <v>0.05</v>
      </c>
      <c r="M14" s="27">
        <f t="shared" si="2"/>
        <v>66981.39</v>
      </c>
      <c r="N14" s="27">
        <f t="shared" si="3"/>
        <v>70330.459499999997</v>
      </c>
      <c r="O14" s="27">
        <f t="shared" si="4"/>
        <v>73846.982474999997</v>
      </c>
      <c r="P14" s="27">
        <f t="shared" si="5"/>
        <v>77539.331598749995</v>
      </c>
      <c r="Q14" s="27">
        <f t="shared" si="6"/>
        <v>81416.298178687503</v>
      </c>
    </row>
    <row r="15" spans="2:17" ht="15" thickBot="1">
      <c r="B15" s="2" t="s">
        <v>31</v>
      </c>
      <c r="C15" s="16">
        <v>2015494</v>
      </c>
      <c r="D15" s="3" t="s">
        <v>32</v>
      </c>
      <c r="E15" s="16">
        <v>250000</v>
      </c>
      <c r="F15" s="3" t="s">
        <v>63</v>
      </c>
      <c r="G15" s="6" t="s">
        <v>80</v>
      </c>
      <c r="H15" s="5">
        <f t="shared" si="7"/>
        <v>0.25</v>
      </c>
      <c r="I15" s="27">
        <f t="shared" si="0"/>
        <v>62500</v>
      </c>
      <c r="J15" s="5">
        <f t="shared" si="8"/>
        <v>0.1</v>
      </c>
      <c r="K15" s="27">
        <f t="shared" si="1"/>
        <v>6250</v>
      </c>
      <c r="L15" s="5">
        <v>0.05</v>
      </c>
      <c r="M15" s="27">
        <f t="shared" si="2"/>
        <v>6562.5</v>
      </c>
      <c r="N15" s="27">
        <f t="shared" si="3"/>
        <v>6890.625</v>
      </c>
      <c r="O15" s="27">
        <f t="shared" si="4"/>
        <v>7235.15625</v>
      </c>
      <c r="P15" s="27">
        <f t="shared" si="5"/>
        <v>7596.9140625</v>
      </c>
      <c r="Q15" s="27">
        <f t="shared" si="6"/>
        <v>7976.759765625</v>
      </c>
    </row>
    <row r="16" spans="2:17" ht="15" thickBot="1">
      <c r="B16" s="2" t="s">
        <v>33</v>
      </c>
      <c r="C16" s="16">
        <v>5180203</v>
      </c>
      <c r="D16" s="3">
        <v>500</v>
      </c>
      <c r="E16" s="16">
        <v>760994</v>
      </c>
      <c r="F16" s="3" t="s">
        <v>64</v>
      </c>
      <c r="G16" s="6" t="s">
        <v>81</v>
      </c>
      <c r="H16" s="5">
        <f t="shared" si="7"/>
        <v>0.25</v>
      </c>
      <c r="I16" s="27">
        <f t="shared" si="0"/>
        <v>190248.5</v>
      </c>
      <c r="J16" s="5">
        <f t="shared" si="8"/>
        <v>0.1</v>
      </c>
      <c r="K16" s="27">
        <f t="shared" si="1"/>
        <v>19024.850000000002</v>
      </c>
      <c r="L16" s="5">
        <v>0.05</v>
      </c>
      <c r="M16" s="27">
        <f t="shared" si="2"/>
        <v>19976.092500000002</v>
      </c>
      <c r="N16" s="27">
        <f t="shared" si="3"/>
        <v>20974.897125000003</v>
      </c>
      <c r="O16" s="27">
        <f t="shared" si="4"/>
        <v>22023.641981250003</v>
      </c>
      <c r="P16" s="27">
        <f t="shared" si="5"/>
        <v>23124.824080312505</v>
      </c>
      <c r="Q16" s="27">
        <f t="shared" si="6"/>
        <v>24281.065284328131</v>
      </c>
    </row>
    <row r="17" spans="2:17" ht="15" thickBot="1">
      <c r="B17" s="2" t="s">
        <v>34</v>
      </c>
      <c r="C17" s="16">
        <v>20855735</v>
      </c>
      <c r="D17" s="3" t="s">
        <v>35</v>
      </c>
      <c r="E17" s="16">
        <v>12480176</v>
      </c>
      <c r="F17" s="3" t="s">
        <v>65</v>
      </c>
      <c r="G17" s="6" t="s">
        <v>82</v>
      </c>
      <c r="H17" s="5">
        <f t="shared" si="7"/>
        <v>0.25</v>
      </c>
      <c r="I17" s="27">
        <f t="shared" si="0"/>
        <v>3120044</v>
      </c>
      <c r="J17" s="5">
        <f t="shared" si="8"/>
        <v>0.1</v>
      </c>
      <c r="K17" s="27">
        <f t="shared" si="1"/>
        <v>312004.40000000002</v>
      </c>
      <c r="L17" s="5">
        <v>0.05</v>
      </c>
      <c r="M17" s="27">
        <f t="shared" si="2"/>
        <v>327604.62000000005</v>
      </c>
      <c r="N17" s="27">
        <f t="shared" si="3"/>
        <v>343984.85100000008</v>
      </c>
      <c r="O17" s="27">
        <f t="shared" si="4"/>
        <v>361184.09355000011</v>
      </c>
      <c r="P17" s="27">
        <f t="shared" si="5"/>
        <v>379243.29822750011</v>
      </c>
      <c r="Q17" s="27">
        <f t="shared" si="6"/>
        <v>398205.46313887514</v>
      </c>
    </row>
    <row r="18" spans="2:17" ht="15" thickBot="1">
      <c r="B18" s="2" t="s">
        <v>36</v>
      </c>
      <c r="C18" s="16">
        <v>25130817</v>
      </c>
      <c r="D18" s="3" t="s">
        <v>37</v>
      </c>
      <c r="E18" s="16">
        <v>3363848</v>
      </c>
      <c r="F18" s="3" t="s">
        <v>66</v>
      </c>
      <c r="G18" s="6" t="s">
        <v>83</v>
      </c>
      <c r="H18" s="5">
        <f t="shared" si="7"/>
        <v>0.25</v>
      </c>
      <c r="I18" s="27">
        <f t="shared" si="0"/>
        <v>840962</v>
      </c>
      <c r="J18" s="5">
        <f t="shared" si="8"/>
        <v>0.1</v>
      </c>
      <c r="K18" s="27">
        <f t="shared" si="1"/>
        <v>84096.200000000012</v>
      </c>
      <c r="L18" s="5">
        <v>0.05</v>
      </c>
      <c r="M18" s="27">
        <f t="shared" si="2"/>
        <v>88301.010000000009</v>
      </c>
      <c r="N18" s="27">
        <f t="shared" si="3"/>
        <v>92716.060500000007</v>
      </c>
      <c r="O18" s="27">
        <f t="shared" si="4"/>
        <v>97351.863525000008</v>
      </c>
      <c r="P18" s="27">
        <f t="shared" si="5"/>
        <v>102219.45670125002</v>
      </c>
      <c r="Q18" s="27">
        <f t="shared" si="6"/>
        <v>107330.42953631253</v>
      </c>
    </row>
    <row r="19" spans="2:17" ht="15" thickBot="1">
      <c r="B19" s="2" t="s">
        <v>38</v>
      </c>
      <c r="C19" s="17">
        <v>211400708</v>
      </c>
      <c r="D19" s="7" t="s">
        <v>39</v>
      </c>
      <c r="E19" s="17">
        <v>154301195</v>
      </c>
      <c r="F19" s="7" t="s">
        <v>67</v>
      </c>
      <c r="G19" s="8" t="s">
        <v>84</v>
      </c>
      <c r="H19" s="5">
        <f t="shared" si="7"/>
        <v>0.25</v>
      </c>
      <c r="I19" s="27">
        <f t="shared" si="0"/>
        <v>38575298.75</v>
      </c>
      <c r="J19" s="5">
        <f t="shared" si="8"/>
        <v>0.1</v>
      </c>
      <c r="K19" s="27">
        <f t="shared" si="1"/>
        <v>3857529.875</v>
      </c>
      <c r="L19" s="9">
        <v>0.05</v>
      </c>
      <c r="M19" s="27">
        <f t="shared" si="2"/>
        <v>4050406.3687500004</v>
      </c>
      <c r="N19" s="27">
        <f t="shared" si="3"/>
        <v>4252926.6871875003</v>
      </c>
      <c r="O19" s="27">
        <f t="shared" si="4"/>
        <v>4465573.0215468751</v>
      </c>
      <c r="P19" s="27">
        <f t="shared" si="5"/>
        <v>4688851.6726242192</v>
      </c>
      <c r="Q19" s="27">
        <f t="shared" si="6"/>
        <v>4923294.2562554302</v>
      </c>
    </row>
    <row r="20" spans="2:17" ht="15" thickBot="1">
      <c r="B20" s="2" t="s">
        <v>40</v>
      </c>
      <c r="C20" s="16">
        <v>17196301</v>
      </c>
      <c r="D20" s="3" t="s">
        <v>25</v>
      </c>
      <c r="E20" s="16">
        <v>9749527</v>
      </c>
      <c r="F20" s="3" t="s">
        <v>68</v>
      </c>
      <c r="G20" s="6" t="s">
        <v>85</v>
      </c>
      <c r="H20" s="5">
        <f t="shared" si="7"/>
        <v>0.25</v>
      </c>
      <c r="I20" s="27">
        <f t="shared" si="0"/>
        <v>2437381.75</v>
      </c>
      <c r="J20" s="5">
        <f t="shared" si="8"/>
        <v>0.1</v>
      </c>
      <c r="K20" s="27">
        <f t="shared" si="1"/>
        <v>243738.17500000002</v>
      </c>
      <c r="L20" s="5">
        <v>0.05</v>
      </c>
      <c r="M20" s="27">
        <f t="shared" si="2"/>
        <v>255925.08375000002</v>
      </c>
      <c r="N20" s="27">
        <f t="shared" si="3"/>
        <v>268721.33793750004</v>
      </c>
      <c r="O20" s="27">
        <f t="shared" si="4"/>
        <v>282157.40483437508</v>
      </c>
      <c r="P20" s="27">
        <f t="shared" si="5"/>
        <v>296265.27507609385</v>
      </c>
      <c r="Q20" s="27">
        <f t="shared" si="6"/>
        <v>311078.53882989858</v>
      </c>
    </row>
    <row r="21" spans="2:17" ht="15" thickBot="1">
      <c r="B21" s="2" t="s">
        <v>41</v>
      </c>
      <c r="C21" s="16">
        <v>8141343</v>
      </c>
      <c r="D21" s="3" t="s">
        <v>37</v>
      </c>
      <c r="E21" s="16">
        <v>1043725</v>
      </c>
      <c r="F21" s="3" t="s">
        <v>69</v>
      </c>
      <c r="G21" s="6" t="s">
        <v>86</v>
      </c>
      <c r="H21" s="5">
        <f t="shared" si="7"/>
        <v>0.25</v>
      </c>
      <c r="I21" s="27">
        <f t="shared" si="0"/>
        <v>260931.25</v>
      </c>
      <c r="J21" s="5">
        <f t="shared" si="8"/>
        <v>0.1</v>
      </c>
      <c r="K21" s="27">
        <f t="shared" si="1"/>
        <v>26093.125</v>
      </c>
      <c r="L21" s="5">
        <v>0.05</v>
      </c>
      <c r="M21" s="27">
        <f t="shared" si="2"/>
        <v>27397.78125</v>
      </c>
      <c r="N21" s="27">
        <f t="shared" si="3"/>
        <v>28767.670312500002</v>
      </c>
      <c r="O21" s="27">
        <f t="shared" si="4"/>
        <v>30206.053828125005</v>
      </c>
      <c r="P21" s="27">
        <f t="shared" si="5"/>
        <v>31716.356519531255</v>
      </c>
      <c r="Q21" s="27">
        <f t="shared" si="6"/>
        <v>33302.174345507818</v>
      </c>
    </row>
    <row r="22" spans="2:17" ht="15" thickBot="1">
      <c r="B22" s="2" t="s">
        <v>42</v>
      </c>
      <c r="C22" s="16">
        <v>8478250</v>
      </c>
      <c r="D22" s="3" t="s">
        <v>43</v>
      </c>
      <c r="E22" s="16">
        <v>1011837</v>
      </c>
      <c r="F22" s="3" t="s">
        <v>70</v>
      </c>
      <c r="G22" s="6">
        <v>9.1199999999999992</v>
      </c>
      <c r="H22" s="5">
        <f t="shared" si="7"/>
        <v>0.25</v>
      </c>
      <c r="I22" s="27">
        <f t="shared" si="0"/>
        <v>252959.25</v>
      </c>
      <c r="J22" s="5">
        <f t="shared" si="8"/>
        <v>0.1</v>
      </c>
      <c r="K22" s="27">
        <f t="shared" si="1"/>
        <v>25295.925000000003</v>
      </c>
      <c r="L22" s="5">
        <v>0.05</v>
      </c>
      <c r="M22" s="27">
        <f t="shared" si="2"/>
        <v>26560.721250000006</v>
      </c>
      <c r="N22" s="27">
        <f t="shared" si="3"/>
        <v>27888.757312500009</v>
      </c>
      <c r="O22" s="27">
        <f t="shared" si="4"/>
        <v>29283.19517812501</v>
      </c>
      <c r="P22" s="27">
        <f t="shared" si="5"/>
        <v>30747.354937031261</v>
      </c>
      <c r="Q22" s="27">
        <f t="shared" si="6"/>
        <v>32284.722683882825</v>
      </c>
    </row>
    <row r="23" spans="2:17" ht="15" thickBot="1">
      <c r="B23" s="11" t="s">
        <v>44</v>
      </c>
      <c r="C23" s="18">
        <v>407000000</v>
      </c>
      <c r="D23" s="10" t="s">
        <v>45</v>
      </c>
      <c r="E23" s="18">
        <f>SUM(E8:E22)</f>
        <v>221755138</v>
      </c>
      <c r="F23" s="21">
        <f>(E23)/C23</f>
        <v>0.54485291891891896</v>
      </c>
      <c r="G23" s="12" t="s">
        <v>107</v>
      </c>
      <c r="H23" s="9">
        <v>0.25</v>
      </c>
      <c r="I23" s="18">
        <f>SUM(I8:I22)</f>
        <v>55438784.5</v>
      </c>
      <c r="J23" s="9">
        <v>0.1</v>
      </c>
      <c r="K23" s="18">
        <f>SUM(K8:K22)</f>
        <v>5543878.4499999993</v>
      </c>
      <c r="L23" s="9">
        <v>0.05</v>
      </c>
      <c r="M23" s="18">
        <f>SUM(M8:M22)</f>
        <v>5821072.3725000015</v>
      </c>
      <c r="N23" s="18">
        <f>SUM(N8:N22)</f>
        <v>6112125.9911250006</v>
      </c>
      <c r="O23" s="18">
        <f t="shared" ref="O23:Q23" si="9">SUM(O8:O22)</f>
        <v>6417732.2906812495</v>
      </c>
      <c r="P23" s="18">
        <f t="shared" si="9"/>
        <v>6738618.9052153137</v>
      </c>
      <c r="Q23" s="18">
        <f t="shared" si="9"/>
        <v>7075549.8504760796</v>
      </c>
    </row>
    <row r="24" spans="2:17">
      <c r="G24" s="22"/>
    </row>
    <row r="25" spans="2:17">
      <c r="D25">
        <v>485800</v>
      </c>
      <c r="E25" s="19">
        <v>221755138</v>
      </c>
    </row>
    <row r="26" spans="2:17">
      <c r="F26" s="20"/>
    </row>
    <row r="29" spans="2:17">
      <c r="F29" s="20"/>
    </row>
  </sheetData>
  <mergeCells count="23">
    <mergeCell ref="C2:C7"/>
    <mergeCell ref="B2:B7"/>
    <mergeCell ref="L6:L7"/>
    <mergeCell ref="M5:M7"/>
    <mergeCell ref="N5:N7"/>
    <mergeCell ref="J5:J7"/>
    <mergeCell ref="K5:K7"/>
    <mergeCell ref="Q5:Q7"/>
    <mergeCell ref="D2:E4"/>
    <mergeCell ref="O5:O7"/>
    <mergeCell ref="P5:P7"/>
    <mergeCell ref="F2:G3"/>
    <mergeCell ref="H2:Q2"/>
    <mergeCell ref="H3:I5"/>
    <mergeCell ref="J3:L4"/>
    <mergeCell ref="M3:Q4"/>
    <mergeCell ref="F4:G4"/>
    <mergeCell ref="G5:G6"/>
    <mergeCell ref="F5:F7"/>
    <mergeCell ref="E5:E7"/>
    <mergeCell ref="D5:D7"/>
    <mergeCell ref="H6:H7"/>
    <mergeCell ref="I6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6"/>
  <sheetViews>
    <sheetView workbookViewId="0">
      <selection activeCell="C19" sqref="C19"/>
    </sheetView>
  </sheetViews>
  <sheetFormatPr defaultRowHeight="14.4"/>
  <cols>
    <col min="4" max="5" width="10" bestFit="1" customWidth="1"/>
  </cols>
  <sheetData>
    <row r="2" spans="4:5">
      <c r="D2" t="s">
        <v>98</v>
      </c>
      <c r="E2">
        <f>2021-2000</f>
        <v>21</v>
      </c>
    </row>
    <row r="3" spans="4:5">
      <c r="D3" t="s">
        <v>99</v>
      </c>
      <c r="E3">
        <v>4514400</v>
      </c>
    </row>
    <row r="4" spans="4:5">
      <c r="D4" s="20" t="s">
        <v>100</v>
      </c>
      <c r="E4">
        <v>590296163</v>
      </c>
    </row>
    <row r="6" spans="4:5">
      <c r="D6">
        <f>(((Africa!E4/Africa!E3)^(1/Africa!E2))-1)*100</f>
        <v>26.120092920468952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B7" sqref="B7"/>
    </sheetView>
  </sheetViews>
  <sheetFormatPr defaultRowHeight="14.4"/>
  <sheetData>
    <row r="1" spans="2:8">
      <c r="B1" t="s">
        <v>47</v>
      </c>
    </row>
    <row r="2" spans="2:8">
      <c r="B2" t="s">
        <v>48</v>
      </c>
    </row>
    <row r="3" spans="2:8">
      <c r="B3" t="s">
        <v>49</v>
      </c>
    </row>
    <row r="4" spans="2:8" ht="16.2">
      <c r="B4" s="15" t="s">
        <v>50</v>
      </c>
      <c r="H4" s="14" t="s">
        <v>51</v>
      </c>
    </row>
    <row r="5" spans="2:8">
      <c r="B5" t="s">
        <v>52</v>
      </c>
      <c r="H5" t="s">
        <v>53</v>
      </c>
    </row>
    <row r="6" spans="2:8">
      <c r="B6" t="s">
        <v>54</v>
      </c>
    </row>
    <row r="7" spans="2:8">
      <c r="B7" s="15" t="s">
        <v>46</v>
      </c>
    </row>
    <row r="9" spans="2:8">
      <c r="B9" t="s">
        <v>55</v>
      </c>
      <c r="H9" t="s">
        <v>56</v>
      </c>
    </row>
  </sheetData>
  <hyperlinks>
    <hyperlink ref="B7" r:id="rId1"/>
    <hyperlink ref="B4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1"/>
  <sheetViews>
    <sheetView workbookViewId="0">
      <selection activeCell="H8" sqref="H8"/>
    </sheetView>
  </sheetViews>
  <sheetFormatPr defaultRowHeight="14.4"/>
  <cols>
    <col min="8" max="8" width="9.33203125" bestFit="1" customWidth="1"/>
    <col min="9" max="9" width="10" bestFit="1" customWidth="1"/>
    <col min="12" max="12" width="11" bestFit="1" customWidth="1"/>
    <col min="13" max="13" width="10" bestFit="1" customWidth="1"/>
  </cols>
  <sheetData>
    <row r="1" spans="3:13">
      <c r="L1" t="s">
        <v>101</v>
      </c>
    </row>
    <row r="2" spans="3:13">
      <c r="C2" t="s">
        <v>92</v>
      </c>
      <c r="H2" t="s">
        <v>98</v>
      </c>
      <c r="I2">
        <f>M6</f>
        <v>20</v>
      </c>
      <c r="L2" t="s">
        <v>102</v>
      </c>
      <c r="M2">
        <v>221755138</v>
      </c>
    </row>
    <row r="3" spans="3:13">
      <c r="C3" s="24" t="s">
        <v>88</v>
      </c>
      <c r="D3" s="25" t="s">
        <v>89</v>
      </c>
      <c r="E3" s="24" t="s">
        <v>90</v>
      </c>
      <c r="F3" s="78" t="s">
        <v>91</v>
      </c>
      <c r="H3" t="s">
        <v>99</v>
      </c>
      <c r="I3">
        <f>M3</f>
        <v>485800</v>
      </c>
      <c r="L3" t="s">
        <v>103</v>
      </c>
      <c r="M3">
        <v>485800</v>
      </c>
    </row>
    <row r="4" spans="3:13">
      <c r="D4" t="s">
        <v>90</v>
      </c>
      <c r="F4" s="78"/>
      <c r="H4" s="20" t="s">
        <v>100</v>
      </c>
      <c r="I4">
        <f>M2</f>
        <v>221755138</v>
      </c>
      <c r="L4" t="s">
        <v>105</v>
      </c>
      <c r="M4">
        <v>2000</v>
      </c>
    </row>
    <row r="5" spans="3:13">
      <c r="L5" t="s">
        <v>104</v>
      </c>
      <c r="M5">
        <v>2020</v>
      </c>
    </row>
    <row r="6" spans="3:13">
      <c r="C6" t="s">
        <v>93</v>
      </c>
      <c r="H6" s="26">
        <f>(((I4/I3)^(1/I2))-1)*1</f>
        <v>0.35822215103869226</v>
      </c>
      <c r="L6" t="s">
        <v>106</v>
      </c>
      <c r="M6">
        <f>M5-M4</f>
        <v>20</v>
      </c>
    </row>
    <row r="7" spans="3:13">
      <c r="C7" s="23" t="s">
        <v>94</v>
      </c>
    </row>
    <row r="8" spans="3:13">
      <c r="H8" t="s">
        <v>110</v>
      </c>
    </row>
    <row r="9" spans="3:13">
      <c r="C9" t="s">
        <v>97</v>
      </c>
    </row>
    <row r="10" spans="3:13">
      <c r="C10" t="s">
        <v>96</v>
      </c>
    </row>
    <row r="11" spans="3:13">
      <c r="C11" t="s">
        <v>95</v>
      </c>
    </row>
  </sheetData>
  <mergeCells count="1"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tabSelected="1" workbookViewId="0">
      <selection activeCell="H14" sqref="H14"/>
    </sheetView>
  </sheetViews>
  <sheetFormatPr defaultRowHeight="14.4"/>
  <sheetData>
    <row r="2" spans="2:2">
      <c r="B2" t="s">
        <v>111</v>
      </c>
    </row>
    <row r="4" spans="2:2">
      <c r="B4" s="15" t="s">
        <v>112</v>
      </c>
    </row>
    <row r="5" spans="2:2">
      <c r="B5" s="28" t="s">
        <v>113</v>
      </c>
    </row>
    <row r="6" spans="2:2">
      <c r="B6" s="15" t="s">
        <v>114</v>
      </c>
    </row>
    <row r="7" spans="2:2">
      <c r="B7" s="29" t="s">
        <v>115</v>
      </c>
    </row>
    <row r="8" spans="2:2">
      <c r="B8" s="29" t="s">
        <v>116</v>
      </c>
    </row>
    <row r="10" spans="2:2">
      <c r="B10" t="s">
        <v>138</v>
      </c>
    </row>
    <row r="12" spans="2:2">
      <c r="B12" t="s">
        <v>139</v>
      </c>
    </row>
  </sheetData>
  <hyperlinks>
    <hyperlink ref="B4" r:id="rId1" display="mailto:info@remineralize.org?subject=Request%20for%20RTE%20Resource%20Directory"/>
    <hyperlink ref="B6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4.4"/>
  <sheetData>
    <row r="2" spans="2:2">
      <c r="B2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4.4"/>
  <sheetData>
    <row r="2" spans="2:2">
      <c r="B2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L10" sqref="L10"/>
    </sheetView>
  </sheetViews>
  <sheetFormatPr defaultRowHeight="14.4"/>
  <sheetData>
    <row r="1" spans="2:11">
      <c r="B1" t="s">
        <v>120</v>
      </c>
    </row>
    <row r="2" spans="2:11">
      <c r="B2" t="s">
        <v>119</v>
      </c>
    </row>
    <row r="4" spans="2:11">
      <c r="B4" t="s">
        <v>121</v>
      </c>
    </row>
    <row r="5" spans="2:11">
      <c r="B5" t="s">
        <v>122</v>
      </c>
      <c r="K5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Formularios (2)</vt:lpstr>
      <vt:lpstr>Dados CEDEAO</vt:lpstr>
      <vt:lpstr>Africa</vt:lpstr>
      <vt:lpstr>Fontes</vt:lpstr>
      <vt:lpstr>Formula</vt:lpstr>
      <vt:lpstr>Basalt Conference Contacts</vt:lpstr>
      <vt:lpstr>Directory</vt:lpstr>
      <vt:lpstr>E-commerce</vt:lpstr>
      <vt:lpstr>FAQ</vt:lpstr>
      <vt:lpstr>Contrato de arrendamendo</vt:lpstr>
      <vt:lpstr>Formularios</vt:lpstr>
      <vt:lpstr>Geral</vt:lpstr>
      <vt:lpstr>Sistema de Fedilizacao</vt:lpstr>
      <vt:lpstr>Brasil</vt:lpstr>
      <vt:lpstr>Food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</dc:creator>
  <cp:lastModifiedBy>Base</cp:lastModifiedBy>
  <dcterms:created xsi:type="dcterms:W3CDTF">2021-09-21T15:09:20Z</dcterms:created>
  <dcterms:modified xsi:type="dcterms:W3CDTF">2021-10-04T12:39:55Z</dcterms:modified>
</cp:coreProperties>
</file>